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04"/>
  <workbookPr/>
  <xr:revisionPtr revIDLastSave="185" documentId="11_0B1D56BE9CDCCE836B02CE7A5FB0D4A9BBFD1C62" xr6:coauthVersionLast="47" xr6:coauthVersionMax="47" xr10:uidLastSave="{04094610-E360-4B2E-AE4B-57B23290E6D7}"/>
  <bookViews>
    <workbookView xWindow="240" yWindow="105" windowWidth="14805" windowHeight="8010" activeTab="1" xr2:uid="{00000000-000D-0000-FFFF-FFFF00000000}"/>
  </bookViews>
  <sheets>
    <sheet name="demo" sheetId="2" r:id="rId1"/>
    <sheet name="Netflix" sheetId="1" r:id="rId2"/>
  </sheets>
  <definedNames>
    <definedName name="_xlnm._FilterDatabase" localSheetId="1" hidden="1">Netflix!$A$1:$R$41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0" i="1" l="1"/>
  <c r="V6" i="1"/>
  <c r="V7" i="1"/>
  <c r="V8" i="1"/>
  <c r="V5" i="1"/>
  <c r="N42" i="1"/>
  <c r="L42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2" i="1"/>
  <c r="J22" i="1"/>
  <c r="K2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2" i="1"/>
  <c r="R8" i="2"/>
  <c r="R9" i="2"/>
  <c r="R10" i="2"/>
  <c r="R7" i="2"/>
  <c r="Q8" i="2"/>
  <c r="Q9" i="2"/>
  <c r="Q10" i="2"/>
  <c r="Q7" i="2"/>
  <c r="P8" i="2"/>
  <c r="P9" i="2"/>
  <c r="P10" i="2"/>
  <c r="P7" i="2"/>
  <c r="O8" i="2"/>
  <c r="O9" i="2"/>
  <c r="O10" i="2"/>
  <c r="O7" i="2"/>
  <c r="S2" i="1"/>
  <c r="J16" i="2"/>
  <c r="H2" i="1"/>
  <c r="F2" i="1"/>
  <c r="G2" i="1" s="1"/>
  <c r="K8" i="2"/>
  <c r="K9" i="2"/>
  <c r="K10" i="2"/>
  <c r="K7" i="2"/>
  <c r="J3" i="2"/>
  <c r="I3" i="2"/>
  <c r="J11" i="2"/>
  <c r="J8" i="2"/>
  <c r="J9" i="2"/>
  <c r="J10" i="2"/>
  <c r="J7" i="2"/>
  <c r="F7" i="2"/>
</calcChain>
</file>

<file path=xl/sharedStrings.xml><?xml version="1.0" encoding="utf-8"?>
<sst xmlns="http://schemas.openxmlformats.org/spreadsheetml/2006/main" count="162" uniqueCount="96">
  <si>
    <t>Names</t>
  </si>
  <si>
    <t>Length of Name</t>
  </si>
  <si>
    <t>lowercase</t>
  </si>
  <si>
    <t>Week 1</t>
  </si>
  <si>
    <t>Week 2</t>
  </si>
  <si>
    <t>Week 3</t>
  </si>
  <si>
    <t>any of the weeks?</t>
  </si>
  <si>
    <t>all of the weeks?</t>
  </si>
  <si>
    <t>long name?</t>
  </si>
  <si>
    <t>all in one!</t>
  </si>
  <si>
    <t>Rachel</t>
  </si>
  <si>
    <t>Capri</t>
  </si>
  <si>
    <t>Wendy</t>
  </si>
  <si>
    <t>Marshall</t>
  </si>
  <si>
    <t>category</t>
  </si>
  <si>
    <t>Updated Category</t>
  </si>
  <si>
    <t>rank</t>
  </si>
  <si>
    <t>show_title</t>
  </si>
  <si>
    <t>First 3 letters of title</t>
  </si>
  <si>
    <t>show title no spaces</t>
  </si>
  <si>
    <t>length</t>
  </si>
  <si>
    <t>length no spaces</t>
  </si>
  <si>
    <t>season_title</t>
  </si>
  <si>
    <t>Show And Season</t>
  </si>
  <si>
    <t>hours_viewed_first_91_days</t>
  </si>
  <si>
    <t>&gt; 2M hours viewed</t>
  </si>
  <si>
    <t>runtime</t>
  </si>
  <si>
    <t>views_first_91_days</t>
  </si>
  <si>
    <t>Views Per Day</t>
  </si>
  <si>
    <t>Have I seen it?</t>
  </si>
  <si>
    <t>Have I seen this?</t>
  </si>
  <si>
    <t>Films (English)</t>
  </si>
  <si>
    <t>Red Notice</t>
  </si>
  <si>
    <t>N/A</t>
  </si>
  <si>
    <t>Haven't seen</t>
  </si>
  <si>
    <t>I have seen it!</t>
  </si>
  <si>
    <t>Don't Look Up</t>
  </si>
  <si>
    <t>The Adam Project</t>
  </si>
  <si>
    <t>Summary</t>
  </si>
  <si>
    <t>Bird Box</t>
  </si>
  <si>
    <t>Leave the World Behind</t>
  </si>
  <si>
    <t>Films (Non-English)</t>
  </si>
  <si>
    <t>The Gray Man</t>
  </si>
  <si>
    <t>TV (English)</t>
  </si>
  <si>
    <t>Damsel</t>
  </si>
  <si>
    <t>TV (Non-English)</t>
  </si>
  <si>
    <t>We Can Be Heroes</t>
  </si>
  <si>
    <t>The Mother</t>
  </si>
  <si>
    <t>Total Views for Top 5 Content</t>
  </si>
  <si>
    <t>Glass Onion: A Knives Out Mystery</t>
  </si>
  <si>
    <t>Troll</t>
  </si>
  <si>
    <t>Under Paris</t>
  </si>
  <si>
    <t>Society of the Snow</t>
  </si>
  <si>
    <t>Nowhere</t>
  </si>
  <si>
    <t>The Platform</t>
  </si>
  <si>
    <t>Through My Window</t>
  </si>
  <si>
    <t>AKA</t>
  </si>
  <si>
    <t>Blood Red Sky</t>
  </si>
  <si>
    <t>My Name Is Vendetta</t>
  </si>
  <si>
    <t>Black Crab</t>
  </si>
  <si>
    <t>Wednesday</t>
  </si>
  <si>
    <t>Wednesday: Season 1</t>
  </si>
  <si>
    <t>Stranger Things</t>
  </si>
  <si>
    <t>Stranger Things 4</t>
  </si>
  <si>
    <t>DAHMER</t>
  </si>
  <si>
    <t>DAHMER: Monster: The Jeffrey Dahmer Story</t>
  </si>
  <si>
    <t>Bridgerton</t>
  </si>
  <si>
    <t>Bridgerton: Season 1</t>
  </si>
  <si>
    <t>The Queen's Gambit</t>
  </si>
  <si>
    <t>The Queen's Gambit: Limited Series</t>
  </si>
  <si>
    <t>Bridgerton: Season 3</t>
  </si>
  <si>
    <t>The Night Agent</t>
  </si>
  <si>
    <t>The Night Agent: Season 1</t>
  </si>
  <si>
    <t>Fool Me Once</t>
  </si>
  <si>
    <t>Fool Me Once: Limited Series</t>
  </si>
  <si>
    <t>Stranger Things 3</t>
  </si>
  <si>
    <t>Bridgerton: Season 2</t>
  </si>
  <si>
    <t>Squid Game</t>
  </si>
  <si>
    <t>Squid Game: Season 1</t>
  </si>
  <si>
    <t>Money Heist</t>
  </si>
  <si>
    <t>Money Heist: Part 4</t>
  </si>
  <si>
    <t>Lupin</t>
  </si>
  <si>
    <t>Lupin: Part 1</t>
  </si>
  <si>
    <t>Money Heist: Part 5</t>
  </si>
  <si>
    <t>Money Heist: Part 3</t>
  </si>
  <si>
    <t>Lupin: Part 2</t>
  </si>
  <si>
    <t>Who Killed Sara?</t>
  </si>
  <si>
    <t>Who Killed Sara?: Season 1</t>
  </si>
  <si>
    <t>Berlin</t>
  </si>
  <si>
    <t>Berlin: Season 1</t>
  </si>
  <si>
    <t>All of Us Are Dead</t>
  </si>
  <si>
    <t>All of Us Are Dead: Season 1</t>
  </si>
  <si>
    <t>Dear Child</t>
  </si>
  <si>
    <t>Dear Child: Limited Series</t>
  </si>
  <si>
    <t>SUM</t>
  </si>
  <si>
    <t>Average Runtime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</si>
</sst>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sz val="12"/>
      <color rgb="FF000000"/>
      <name val="Calibri"/>
      <family val="1"/>
    </font>
    <font>
      <b/>
      <sz val="11"/>
      <color theme="1"/>
      <name val="Aptos Narrow"/>
      <family val="2"/>
      <scheme val="minor"/>
    </font>
    <font>
      <b/>
      <sz val="12"/>
      <color rgb="FF000000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2" fontId="0" fillId="0" borderId="0" xfId="0" applyNumberFormat="1"/>
    <xf numFmtId="14" fontId="0" fillId="0" borderId="0" xfId="0" applyNumberFormat="1"/>
    <xf numFmtId="1" fontId="1" fillId="0" borderId="0" xfId="0" applyNumberFormat="1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1253F-143F-4425-8444-EDE45AF43A65}">
  <dimension ref="B3:R16"/>
  <sheetViews>
    <sheetView topLeftCell="F1" workbookViewId="0">
      <selection activeCell="Q7" sqref="Q7"/>
    </sheetView>
  </sheetViews>
  <sheetFormatPr defaultRowHeight="15"/>
  <cols>
    <col min="2" max="3" width="10.140625" bestFit="1" customWidth="1"/>
    <col min="10" max="10" width="19.5703125" customWidth="1"/>
    <col min="15" max="15" width="15.42578125" customWidth="1"/>
    <col min="16" max="16" width="17.5703125" customWidth="1"/>
    <col min="17" max="17" width="16.5703125" customWidth="1"/>
  </cols>
  <sheetData>
    <row r="3" spans="2:18">
      <c r="I3" s="3">
        <f ca="1">TODAY()</f>
        <v>45544</v>
      </c>
      <c r="J3" s="2">
        <f ca="1">TODAY()-"2024-01-01"</f>
        <v>252</v>
      </c>
    </row>
    <row r="4" spans="2:18">
      <c r="C4" s="2">
        <v>75</v>
      </c>
    </row>
    <row r="5" spans="2:18">
      <c r="B5" s="2"/>
    </row>
    <row r="6" spans="2:18">
      <c r="I6" t="s">
        <v>0</v>
      </c>
      <c r="J6" t="s">
        <v>1</v>
      </c>
      <c r="K6" t="s">
        <v>2</v>
      </c>
      <c r="L6" t="s">
        <v>3</v>
      </c>
      <c r="M6" t="s">
        <v>4</v>
      </c>
      <c r="N6" t="s">
        <v>5</v>
      </c>
      <c r="O6" t="s">
        <v>6</v>
      </c>
      <c r="P6" t="s">
        <v>7</v>
      </c>
      <c r="Q6" t="s">
        <v>8</v>
      </c>
      <c r="R6" t="s">
        <v>9</v>
      </c>
    </row>
    <row r="7" spans="2:18">
      <c r="F7">
        <f>LEN("Rachel")</f>
        <v>6</v>
      </c>
      <c r="I7" t="s">
        <v>10</v>
      </c>
      <c r="J7">
        <f>LEN(I7)</f>
        <v>6</v>
      </c>
      <c r="K7" t="str">
        <f>LOWER(I7)</f>
        <v>rachel</v>
      </c>
      <c r="L7" t="b">
        <v>1</v>
      </c>
      <c r="M7" t="b">
        <v>1</v>
      </c>
      <c r="N7" t="b">
        <v>1</v>
      </c>
      <c r="O7" t="b">
        <f>OR(L7,M7,N7)</f>
        <v>1</v>
      </c>
      <c r="P7" t="b">
        <f>AND(L7,M7,N7)</f>
        <v>1</v>
      </c>
      <c r="Q7" t="str">
        <f>IF(J7&gt;5,"Long name!","short name")</f>
        <v>Long name!</v>
      </c>
      <c r="R7" t="str">
        <f>IF(LEN(I7)&gt;5,"Long name!","short name")</f>
        <v>Long name!</v>
      </c>
    </row>
    <row r="8" spans="2:18">
      <c r="I8" t="s">
        <v>11</v>
      </c>
      <c r="J8">
        <f t="shared" ref="J8:J10" si="0">LEN(I8)</f>
        <v>5</v>
      </c>
      <c r="K8" t="str">
        <f t="shared" ref="K8:K10" si="1">LOWER(I8)</f>
        <v>capri</v>
      </c>
      <c r="L8" t="b">
        <v>1</v>
      </c>
      <c r="M8" t="b">
        <v>0</v>
      </c>
      <c r="N8" t="b">
        <v>1</v>
      </c>
      <c r="O8" t="b">
        <f t="shared" ref="O8:O10" si="2">OR(L8,M8,N8)</f>
        <v>1</v>
      </c>
      <c r="P8" t="b">
        <f t="shared" ref="P8:P10" si="3">AND(L8,M8,N8)</f>
        <v>0</v>
      </c>
      <c r="Q8" t="str">
        <f t="shared" ref="Q8:Q10" si="4">IF(J8&gt;5,"Long name!","short name")</f>
        <v>short name</v>
      </c>
      <c r="R8" t="str">
        <f t="shared" ref="R8:R10" si="5">IF(LEN(I8)&gt;5,"Long name!","short name")</f>
        <v>short name</v>
      </c>
    </row>
    <row r="9" spans="2:18">
      <c r="I9" t="s">
        <v>12</v>
      </c>
      <c r="J9">
        <f t="shared" si="0"/>
        <v>5</v>
      </c>
      <c r="K9" t="str">
        <f t="shared" si="1"/>
        <v>wendy</v>
      </c>
      <c r="L9" t="b">
        <v>1</v>
      </c>
      <c r="M9" t="b">
        <v>0</v>
      </c>
      <c r="N9" t="b">
        <v>0</v>
      </c>
      <c r="O9" t="b">
        <f t="shared" si="2"/>
        <v>1</v>
      </c>
      <c r="P9" t="b">
        <f t="shared" si="3"/>
        <v>0</v>
      </c>
      <c r="Q9" t="str">
        <f t="shared" si="4"/>
        <v>short name</v>
      </c>
      <c r="R9" t="str">
        <f t="shared" si="5"/>
        <v>short name</v>
      </c>
    </row>
    <row r="10" spans="2:18">
      <c r="I10" t="s">
        <v>13</v>
      </c>
      <c r="J10">
        <f t="shared" si="0"/>
        <v>8</v>
      </c>
      <c r="K10" t="str">
        <f t="shared" si="1"/>
        <v>marshall</v>
      </c>
      <c r="L10" t="b">
        <v>1</v>
      </c>
      <c r="M10" t="b">
        <v>0</v>
      </c>
      <c r="N10" t="b">
        <v>1</v>
      </c>
      <c r="O10" t="b">
        <f t="shared" si="2"/>
        <v>1</v>
      </c>
      <c r="P10" t="b">
        <f t="shared" si="3"/>
        <v>0</v>
      </c>
      <c r="Q10" t="str">
        <f t="shared" si="4"/>
        <v>Long name!</v>
      </c>
      <c r="R10" t="str">
        <f t="shared" si="5"/>
        <v>Long name!</v>
      </c>
    </row>
    <row r="11" spans="2:18">
      <c r="J11" s="2">
        <f>AVERAGE(J7:J10)</f>
        <v>6</v>
      </c>
    </row>
    <row r="16" spans="2:18">
      <c r="J16" s="2">
        <f ca="1">"2025-05-24"-TODAY()</f>
        <v>257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2"/>
  <sheetViews>
    <sheetView tabSelected="1" topLeftCell="N1" workbookViewId="0">
      <selection activeCell="V11" sqref="V11"/>
    </sheetView>
  </sheetViews>
  <sheetFormatPr defaultRowHeight="15"/>
  <cols>
    <col min="1" max="2" width="26.42578125" customWidth="1"/>
    <col min="4" max="4" width="41.42578125" customWidth="1"/>
    <col min="5" max="5" width="24.85546875" customWidth="1"/>
    <col min="6" max="6" width="22.42578125" hidden="1" customWidth="1"/>
    <col min="7" max="7" width="17.5703125" hidden="1" customWidth="1"/>
    <col min="8" max="8" width="17.5703125" customWidth="1"/>
    <col min="9" max="11" width="47.42578125" customWidth="1"/>
    <col min="12" max="13" width="30.7109375" customWidth="1"/>
    <col min="14" max="14" width="11.5703125" customWidth="1"/>
    <col min="15" max="16" width="23" customWidth="1"/>
    <col min="17" max="17" width="17.28515625" customWidth="1"/>
    <col min="18" max="18" width="17.5703125" customWidth="1"/>
    <col min="21" max="21" width="27.28515625" customWidth="1"/>
    <col min="22" max="22" width="26.7109375" customWidth="1"/>
  </cols>
  <sheetData>
    <row r="1" spans="1:22" ht="15.75">
      <c r="A1" s="1" t="s">
        <v>14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22</v>
      </c>
      <c r="J1" s="1"/>
      <c r="K1" s="1" t="s">
        <v>23</v>
      </c>
      <c r="L1" s="1" t="s">
        <v>24</v>
      </c>
      <c r="M1" s="1" t="s">
        <v>25</v>
      </c>
      <c r="N1" s="1" t="s">
        <v>26</v>
      </c>
      <c r="O1" s="1" t="s">
        <v>27</v>
      </c>
      <c r="P1" s="1" t="s">
        <v>28</v>
      </c>
      <c r="Q1" t="s">
        <v>29</v>
      </c>
      <c r="R1" t="s">
        <v>30</v>
      </c>
    </row>
    <row r="2" spans="1:22" ht="15.75">
      <c r="A2" s="1" t="s">
        <v>31</v>
      </c>
      <c r="B2" s="1" t="str">
        <f>SUBSTITUTE(A2,"Films","Movies")</f>
        <v>Movies (English)</v>
      </c>
      <c r="C2" s="1">
        <v>1</v>
      </c>
      <c r="D2" s="1" t="s">
        <v>32</v>
      </c>
      <c r="E2" s="1" t="str">
        <f>LEFT(D2,3)</f>
        <v>Red</v>
      </c>
      <c r="F2" s="1" t="str">
        <f>SUBSTITUTE(D2," ","")</f>
        <v>RedNotice</v>
      </c>
      <c r="G2" s="1">
        <f>LEN(F2)</f>
        <v>9</v>
      </c>
      <c r="H2" s="1">
        <f>LEN(SUBSTITUTE(D2," ",""))</f>
        <v>9</v>
      </c>
      <c r="I2" s="1" t="s">
        <v>33</v>
      </c>
      <c r="J2" s="1"/>
      <c r="K2" s="1"/>
      <c r="L2" s="1">
        <v>454200000</v>
      </c>
      <c r="M2" s="1" t="b">
        <f>IF(L2&gt;200000000,TRUE,FALSE)</f>
        <v>1</v>
      </c>
      <c r="N2" s="1">
        <v>1.9666999999999999</v>
      </c>
      <c r="O2" s="1">
        <v>230900000</v>
      </c>
      <c r="P2" s="4">
        <f>O2/91</f>
        <v>2537362.6373626376</v>
      </c>
      <c r="Q2" t="s">
        <v>34</v>
      </c>
      <c r="R2" t="s">
        <v>35</v>
      </c>
      <c r="S2" t="e">
        <f>O2*Q2</f>
        <v>#VALUE!</v>
      </c>
    </row>
    <row r="3" spans="1:22" ht="15.75">
      <c r="A3" s="1" t="s">
        <v>31</v>
      </c>
      <c r="B3" s="1" t="str">
        <f t="shared" ref="B3:B41" si="0">SUBSTITUTE(A3,"Films","Movies")</f>
        <v>Movies (English)</v>
      </c>
      <c r="C3" s="1">
        <v>2</v>
      </c>
      <c r="D3" s="1" t="s">
        <v>36</v>
      </c>
      <c r="E3" s="1" t="str">
        <f t="shared" ref="E3:E41" si="1">LEFT(D3,3)</f>
        <v>Don</v>
      </c>
      <c r="F3" s="1"/>
      <c r="G3" s="1"/>
      <c r="H3" s="1"/>
      <c r="I3" s="1" t="s">
        <v>33</v>
      </c>
      <c r="J3" s="1"/>
      <c r="K3" s="1"/>
      <c r="L3" s="1">
        <v>408600000</v>
      </c>
      <c r="M3" s="1" t="b">
        <f t="shared" ref="M3:M41" si="2">IF(L3&gt;200000000,TRUE)</f>
        <v>1</v>
      </c>
      <c r="N3" s="1">
        <v>2.3833000000000002</v>
      </c>
      <c r="O3" s="1">
        <v>171400000</v>
      </c>
      <c r="P3" s="4">
        <f t="shared" ref="P3:P41" si="3">O3/91</f>
        <v>1883516.4835164836</v>
      </c>
      <c r="Q3" t="s">
        <v>34</v>
      </c>
    </row>
    <row r="4" spans="1:22" ht="15.75">
      <c r="A4" s="1" t="s">
        <v>31</v>
      </c>
      <c r="B4" s="1" t="str">
        <f t="shared" si="0"/>
        <v>Movies (English)</v>
      </c>
      <c r="C4" s="1">
        <v>3</v>
      </c>
      <c r="D4" s="1" t="s">
        <v>37</v>
      </c>
      <c r="E4" s="1" t="str">
        <f t="shared" si="1"/>
        <v>The</v>
      </c>
      <c r="F4" s="1"/>
      <c r="G4" s="1"/>
      <c r="H4" s="1"/>
      <c r="I4" s="1" t="s">
        <v>33</v>
      </c>
      <c r="J4" s="1"/>
      <c r="K4" s="1"/>
      <c r="L4" s="1">
        <v>281000000</v>
      </c>
      <c r="M4" s="1" t="b">
        <f t="shared" si="2"/>
        <v>1</v>
      </c>
      <c r="N4" s="1">
        <v>1.7833000000000001</v>
      </c>
      <c r="O4" s="1">
        <v>157600000</v>
      </c>
      <c r="P4" s="4">
        <f t="shared" si="3"/>
        <v>1731868.1318681319</v>
      </c>
      <c r="U4" s="5" t="s">
        <v>38</v>
      </c>
    </row>
    <row r="5" spans="1:22" ht="15.75">
      <c r="A5" s="1" t="s">
        <v>31</v>
      </c>
      <c r="B5" s="1" t="str">
        <f t="shared" si="0"/>
        <v>Movies (English)</v>
      </c>
      <c r="C5" s="1">
        <v>4</v>
      </c>
      <c r="D5" s="1" t="s">
        <v>39</v>
      </c>
      <c r="E5" s="1" t="str">
        <f t="shared" si="1"/>
        <v>Bir</v>
      </c>
      <c r="F5" s="1"/>
      <c r="G5" s="1"/>
      <c r="H5" s="1"/>
      <c r="I5" s="1" t="s">
        <v>33</v>
      </c>
      <c r="J5" s="1"/>
      <c r="K5" s="1"/>
      <c r="L5" s="1">
        <v>325300000</v>
      </c>
      <c r="M5" s="1" t="b">
        <f t="shared" si="2"/>
        <v>1</v>
      </c>
      <c r="N5" s="1">
        <v>2.0667</v>
      </c>
      <c r="O5" s="1">
        <v>157400000</v>
      </c>
      <c r="P5" s="4">
        <f t="shared" si="3"/>
        <v>1729670.3296703296</v>
      </c>
      <c r="U5" s="6" t="s">
        <v>31</v>
      </c>
      <c r="V5">
        <f>SUMIF(A:A,U5,N:N)/10</f>
        <v>2.0533299999999999</v>
      </c>
    </row>
    <row r="6" spans="1:22" ht="15.75">
      <c r="A6" s="1" t="s">
        <v>31</v>
      </c>
      <c r="B6" s="1" t="str">
        <f t="shared" si="0"/>
        <v>Movies (English)</v>
      </c>
      <c r="C6" s="1">
        <v>5</v>
      </c>
      <c r="D6" s="1" t="s">
        <v>40</v>
      </c>
      <c r="E6" s="1" t="str">
        <f t="shared" si="1"/>
        <v>Lea</v>
      </c>
      <c r="F6" s="1"/>
      <c r="G6" s="1"/>
      <c r="H6" s="1"/>
      <c r="I6" s="1" t="s">
        <v>33</v>
      </c>
      <c r="J6" s="1"/>
      <c r="K6" s="1"/>
      <c r="L6" s="1">
        <v>339300000</v>
      </c>
      <c r="M6" s="1" t="b">
        <f t="shared" si="2"/>
        <v>1</v>
      </c>
      <c r="N6" s="1">
        <v>2.3666999999999998</v>
      </c>
      <c r="O6" s="1">
        <v>143400000</v>
      </c>
      <c r="P6" s="4">
        <f t="shared" si="3"/>
        <v>1575824.1758241758</v>
      </c>
      <c r="U6" s="6" t="s">
        <v>41</v>
      </c>
      <c r="V6">
        <f t="shared" ref="V6:V8" si="4">SUMIF(A:A,U6,N:N)/10</f>
        <v>1.875</v>
      </c>
    </row>
    <row r="7" spans="1:22" ht="15.75">
      <c r="A7" s="1" t="s">
        <v>31</v>
      </c>
      <c r="B7" s="1" t="str">
        <f t="shared" si="0"/>
        <v>Movies (English)</v>
      </c>
      <c r="C7" s="1">
        <v>6</v>
      </c>
      <c r="D7" s="1" t="s">
        <v>42</v>
      </c>
      <c r="E7" s="1" t="str">
        <f t="shared" si="1"/>
        <v>The</v>
      </c>
      <c r="F7" s="1"/>
      <c r="G7" s="1"/>
      <c r="H7" s="1"/>
      <c r="I7" s="1" t="s">
        <v>33</v>
      </c>
      <c r="J7" s="1"/>
      <c r="K7" s="1"/>
      <c r="L7" s="1">
        <v>299500000</v>
      </c>
      <c r="M7" s="1" t="b">
        <f t="shared" si="2"/>
        <v>1</v>
      </c>
      <c r="N7" s="1">
        <v>2.15</v>
      </c>
      <c r="O7" s="1">
        <v>139300000</v>
      </c>
      <c r="P7" s="4">
        <f t="shared" si="3"/>
        <v>1530769.2307692308</v>
      </c>
      <c r="U7" s="6" t="s">
        <v>43</v>
      </c>
      <c r="V7">
        <f t="shared" si="4"/>
        <v>8.225010000000001</v>
      </c>
    </row>
    <row r="8" spans="1:22" ht="15.75">
      <c r="A8" s="1" t="s">
        <v>31</v>
      </c>
      <c r="B8" s="1" t="str">
        <f t="shared" si="0"/>
        <v>Movies (English)</v>
      </c>
      <c r="C8" s="1">
        <v>7</v>
      </c>
      <c r="D8" s="1" t="s">
        <v>44</v>
      </c>
      <c r="E8" s="1" t="str">
        <f t="shared" si="1"/>
        <v>Dam</v>
      </c>
      <c r="F8" s="1"/>
      <c r="G8" s="1"/>
      <c r="H8" s="1"/>
      <c r="I8" s="1" t="s">
        <v>33</v>
      </c>
      <c r="J8" s="1"/>
      <c r="K8" s="1"/>
      <c r="L8" s="1">
        <v>253000000</v>
      </c>
      <c r="M8" s="1" t="b">
        <f t="shared" si="2"/>
        <v>1</v>
      </c>
      <c r="N8" s="1">
        <v>1.8332999999999999</v>
      </c>
      <c r="O8" s="1">
        <v>138000000</v>
      </c>
      <c r="P8" s="4">
        <f t="shared" si="3"/>
        <v>1516483.5164835164</v>
      </c>
      <c r="U8" s="6" t="s">
        <v>45</v>
      </c>
      <c r="V8">
        <f t="shared" si="4"/>
        <v>6.87</v>
      </c>
    </row>
    <row r="9" spans="1:22" ht="15.75">
      <c r="A9" s="1" t="s">
        <v>31</v>
      </c>
      <c r="B9" s="1" t="str">
        <f t="shared" si="0"/>
        <v>Movies (English)</v>
      </c>
      <c r="C9" s="1">
        <v>8</v>
      </c>
      <c r="D9" s="1" t="s">
        <v>46</v>
      </c>
      <c r="E9" s="1" t="str">
        <f t="shared" si="1"/>
        <v xml:space="preserve">We </v>
      </c>
      <c r="F9" s="1"/>
      <c r="G9" s="1"/>
      <c r="H9" s="1"/>
      <c r="I9" s="1" t="s">
        <v>33</v>
      </c>
      <c r="J9" s="1"/>
      <c r="K9" s="1"/>
      <c r="L9" s="1">
        <v>231200000</v>
      </c>
      <c r="M9" s="1" t="b">
        <f t="shared" si="2"/>
        <v>1</v>
      </c>
      <c r="N9" s="1">
        <v>1.6833</v>
      </c>
      <c r="O9" s="1">
        <v>137300000</v>
      </c>
      <c r="P9" s="4">
        <f t="shared" si="3"/>
        <v>1508791.2087912087</v>
      </c>
    </row>
    <row r="10" spans="1:22" ht="15.75">
      <c r="A10" s="1" t="s">
        <v>31</v>
      </c>
      <c r="B10" s="1" t="str">
        <f t="shared" si="0"/>
        <v>Movies (English)</v>
      </c>
      <c r="C10" s="1">
        <v>9</v>
      </c>
      <c r="D10" s="1" t="s">
        <v>47</v>
      </c>
      <c r="E10" s="1" t="str">
        <f t="shared" si="1"/>
        <v>The</v>
      </c>
      <c r="F10" s="1"/>
      <c r="G10" s="1"/>
      <c r="H10" s="1"/>
      <c r="I10" s="1" t="s">
        <v>33</v>
      </c>
      <c r="J10" s="1"/>
      <c r="K10" s="1"/>
      <c r="L10" s="1">
        <v>265900000</v>
      </c>
      <c r="M10" s="1" t="b">
        <f t="shared" si="2"/>
        <v>1</v>
      </c>
      <c r="N10" s="1">
        <v>1.95</v>
      </c>
      <c r="O10" s="1">
        <v>136400000</v>
      </c>
      <c r="P10" s="4">
        <f t="shared" si="3"/>
        <v>1498901.0989010988</v>
      </c>
      <c r="U10" s="5" t="s">
        <v>48</v>
      </c>
      <c r="V10">
        <f>SUMIF(C2:C41,"&lt;6",O:O)</f>
        <v>2582100000</v>
      </c>
    </row>
    <row r="11" spans="1:22" ht="15.75">
      <c r="A11" s="1" t="s">
        <v>31</v>
      </c>
      <c r="B11" s="1" t="str">
        <f t="shared" si="0"/>
        <v>Movies (English)</v>
      </c>
      <c r="C11" s="1">
        <v>10</v>
      </c>
      <c r="D11" s="1" t="s">
        <v>49</v>
      </c>
      <c r="E11" s="1" t="str">
        <f t="shared" si="1"/>
        <v>Gla</v>
      </c>
      <c r="F11" s="1"/>
      <c r="G11" s="1"/>
      <c r="H11" s="1"/>
      <c r="I11" s="1" t="s">
        <v>33</v>
      </c>
      <c r="J11" s="1"/>
      <c r="K11" s="1"/>
      <c r="L11" s="1">
        <v>320300000</v>
      </c>
      <c r="M11" s="1" t="b">
        <f t="shared" si="2"/>
        <v>1</v>
      </c>
      <c r="N11" s="1">
        <v>2.35</v>
      </c>
      <c r="O11" s="1">
        <v>136300000</v>
      </c>
      <c r="P11" s="4">
        <f t="shared" si="3"/>
        <v>1497802.1978021979</v>
      </c>
    </row>
    <row r="12" spans="1:22" ht="15.75">
      <c r="A12" s="1" t="s">
        <v>41</v>
      </c>
      <c r="B12" s="1" t="str">
        <f t="shared" si="0"/>
        <v>Movies (Non-English)</v>
      </c>
      <c r="C12" s="1">
        <v>1</v>
      </c>
      <c r="D12" s="1" t="s">
        <v>50</v>
      </c>
      <c r="E12" s="1" t="str">
        <f t="shared" si="1"/>
        <v>Tro</v>
      </c>
      <c r="F12" s="1"/>
      <c r="G12" s="1"/>
      <c r="H12" s="1"/>
      <c r="I12" s="1" t="s">
        <v>33</v>
      </c>
      <c r="J12" s="1"/>
      <c r="K12" s="1"/>
      <c r="L12" s="1">
        <v>178600000</v>
      </c>
      <c r="M12" s="1" t="b">
        <f t="shared" si="2"/>
        <v>0</v>
      </c>
      <c r="N12" s="1">
        <v>1.7333000000000001</v>
      </c>
      <c r="O12" s="1">
        <v>103000000</v>
      </c>
      <c r="P12" s="4">
        <f t="shared" si="3"/>
        <v>1131868.1318681319</v>
      </c>
    </row>
    <row r="13" spans="1:22" ht="15.75">
      <c r="A13" s="1" t="s">
        <v>41</v>
      </c>
      <c r="B13" s="1" t="str">
        <f t="shared" si="0"/>
        <v>Movies (Non-English)</v>
      </c>
      <c r="C13" s="1">
        <v>2</v>
      </c>
      <c r="D13" s="1" t="s">
        <v>51</v>
      </c>
      <c r="E13" s="1" t="str">
        <f t="shared" si="1"/>
        <v>Und</v>
      </c>
      <c r="F13" s="1"/>
      <c r="G13" s="1"/>
      <c r="H13" s="1"/>
      <c r="I13" s="1" t="s">
        <v>33</v>
      </c>
      <c r="J13" s="1"/>
      <c r="K13" s="1"/>
      <c r="L13" s="1">
        <v>176800000</v>
      </c>
      <c r="M13" s="1" t="b">
        <f t="shared" si="2"/>
        <v>0</v>
      </c>
      <c r="N13" s="1">
        <v>1.7333000000000001</v>
      </c>
      <c r="O13" s="1">
        <v>102000000</v>
      </c>
      <c r="P13" s="4">
        <f t="shared" si="3"/>
        <v>1120879.1208791209</v>
      </c>
    </row>
    <row r="14" spans="1:22" ht="15.75">
      <c r="A14" s="1" t="s">
        <v>41</v>
      </c>
      <c r="B14" s="1" t="str">
        <f t="shared" si="0"/>
        <v>Movies (Non-English)</v>
      </c>
      <c r="C14" s="1">
        <v>3</v>
      </c>
      <c r="D14" s="1" t="s">
        <v>52</v>
      </c>
      <c r="E14" s="1" t="str">
        <f t="shared" si="1"/>
        <v>Soc</v>
      </c>
      <c r="F14" s="1"/>
      <c r="G14" s="1"/>
      <c r="H14" s="1"/>
      <c r="I14" s="1" t="s">
        <v>33</v>
      </c>
      <c r="J14" s="1"/>
      <c r="K14" s="1"/>
      <c r="L14" s="1">
        <v>239700000</v>
      </c>
      <c r="M14" s="1" t="b">
        <f t="shared" si="2"/>
        <v>1</v>
      </c>
      <c r="N14" s="1">
        <v>2.4333</v>
      </c>
      <c r="O14" s="1">
        <v>98500000</v>
      </c>
      <c r="P14" s="4">
        <f t="shared" si="3"/>
        <v>1082417.5824175824</v>
      </c>
    </row>
    <row r="15" spans="1:22" ht="15.75">
      <c r="A15" s="1" t="s">
        <v>41</v>
      </c>
      <c r="B15" s="1" t="str">
        <f t="shared" si="0"/>
        <v>Movies (Non-English)</v>
      </c>
      <c r="C15" s="1">
        <v>4</v>
      </c>
      <c r="D15" s="1" t="s">
        <v>53</v>
      </c>
      <c r="E15" s="1" t="str">
        <f t="shared" si="1"/>
        <v>Now</v>
      </c>
      <c r="F15" s="1"/>
      <c r="G15" s="1"/>
      <c r="H15" s="1"/>
      <c r="I15" s="1" t="s">
        <v>33</v>
      </c>
      <c r="J15" s="1"/>
      <c r="K15" s="1"/>
      <c r="L15" s="1">
        <v>155600000</v>
      </c>
      <c r="M15" s="1" t="b">
        <f t="shared" si="2"/>
        <v>0</v>
      </c>
      <c r="N15" s="1">
        <v>1.8167</v>
      </c>
      <c r="O15" s="1">
        <v>85700000</v>
      </c>
      <c r="P15" s="4">
        <f t="shared" si="3"/>
        <v>941758.24175824178</v>
      </c>
    </row>
    <row r="16" spans="1:22" ht="15.75">
      <c r="A16" s="1" t="s">
        <v>41</v>
      </c>
      <c r="B16" s="1" t="str">
        <f t="shared" si="0"/>
        <v>Movies (Non-English)</v>
      </c>
      <c r="C16" s="1">
        <v>5</v>
      </c>
      <c r="D16" s="1" t="s">
        <v>54</v>
      </c>
      <c r="E16" s="1" t="str">
        <f t="shared" si="1"/>
        <v>The</v>
      </c>
      <c r="F16" s="1"/>
      <c r="G16" s="1"/>
      <c r="H16" s="1"/>
      <c r="I16" s="1" t="s">
        <v>33</v>
      </c>
      <c r="J16" s="1"/>
      <c r="K16" s="1"/>
      <c r="L16" s="1">
        <v>129700000</v>
      </c>
      <c r="M16" s="1" t="b">
        <f t="shared" si="2"/>
        <v>0</v>
      </c>
      <c r="N16" s="1">
        <v>1.5667</v>
      </c>
      <c r="O16" s="1">
        <v>82800000</v>
      </c>
      <c r="P16" s="4">
        <f t="shared" si="3"/>
        <v>909890.10989010986</v>
      </c>
    </row>
    <row r="17" spans="1:16" ht="15.75">
      <c r="A17" s="1" t="s">
        <v>41</v>
      </c>
      <c r="B17" s="1" t="str">
        <f t="shared" si="0"/>
        <v>Movies (Non-English)</v>
      </c>
      <c r="C17" s="1">
        <v>6</v>
      </c>
      <c r="D17" s="1" t="s">
        <v>55</v>
      </c>
      <c r="E17" s="1" t="str">
        <f t="shared" si="1"/>
        <v>Thr</v>
      </c>
      <c r="F17" s="1"/>
      <c r="G17" s="1"/>
      <c r="H17" s="1"/>
      <c r="I17" s="1" t="s">
        <v>33</v>
      </c>
      <c r="J17" s="1"/>
      <c r="K17" s="1"/>
      <c r="L17" s="1">
        <v>116000000</v>
      </c>
      <c r="M17" s="1" t="b">
        <f t="shared" si="2"/>
        <v>0</v>
      </c>
      <c r="N17" s="1">
        <v>1.9</v>
      </c>
      <c r="O17" s="1">
        <v>61100000</v>
      </c>
      <c r="P17" s="4">
        <f t="shared" si="3"/>
        <v>671428.57142857148</v>
      </c>
    </row>
    <row r="18" spans="1:16" ht="15.75">
      <c r="A18" s="1" t="s">
        <v>41</v>
      </c>
      <c r="B18" s="1" t="str">
        <f t="shared" si="0"/>
        <v>Movies (Non-English)</v>
      </c>
      <c r="C18" s="1">
        <v>7</v>
      </c>
      <c r="D18" s="1" t="s">
        <v>56</v>
      </c>
      <c r="E18" s="1" t="str">
        <f t="shared" si="1"/>
        <v>AKA</v>
      </c>
      <c r="F18" s="1"/>
      <c r="G18" s="1"/>
      <c r="H18" s="1"/>
      <c r="I18" s="1" t="s">
        <v>33</v>
      </c>
      <c r="J18" s="1"/>
      <c r="K18" s="1"/>
      <c r="L18" s="1">
        <v>125900000</v>
      </c>
      <c r="M18" s="1" t="b">
        <f t="shared" si="2"/>
        <v>0</v>
      </c>
      <c r="N18" s="1">
        <v>2.0667</v>
      </c>
      <c r="O18" s="1">
        <v>60900000</v>
      </c>
      <c r="P18" s="4">
        <f t="shared" si="3"/>
        <v>669230.76923076925</v>
      </c>
    </row>
    <row r="19" spans="1:16" ht="15.75">
      <c r="A19" s="1" t="s">
        <v>41</v>
      </c>
      <c r="B19" s="1" t="str">
        <f t="shared" si="0"/>
        <v>Movies (Non-English)</v>
      </c>
      <c r="C19" s="1">
        <v>8</v>
      </c>
      <c r="D19" s="1" t="s">
        <v>57</v>
      </c>
      <c r="E19" s="1" t="str">
        <f t="shared" si="1"/>
        <v>Blo</v>
      </c>
      <c r="F19" s="1"/>
      <c r="G19" s="1"/>
      <c r="H19" s="1"/>
      <c r="I19" s="1" t="s">
        <v>33</v>
      </c>
      <c r="J19" s="1"/>
      <c r="K19" s="1"/>
      <c r="L19" s="1">
        <v>124800000</v>
      </c>
      <c r="M19" s="1" t="b">
        <f t="shared" si="2"/>
        <v>0</v>
      </c>
      <c r="N19" s="1">
        <v>2.0499999999999998</v>
      </c>
      <c r="O19" s="1">
        <v>60900000</v>
      </c>
      <c r="P19" s="4">
        <f t="shared" si="3"/>
        <v>669230.76923076925</v>
      </c>
    </row>
    <row r="20" spans="1:16" ht="15.75">
      <c r="A20" s="1" t="s">
        <v>41</v>
      </c>
      <c r="B20" s="1" t="str">
        <f t="shared" si="0"/>
        <v>Movies (Non-English)</v>
      </c>
      <c r="C20" s="1">
        <v>9</v>
      </c>
      <c r="D20" s="1" t="s">
        <v>58</v>
      </c>
      <c r="E20" s="1" t="str">
        <f t="shared" si="1"/>
        <v xml:space="preserve">My </v>
      </c>
      <c r="F20" s="1"/>
      <c r="G20" s="1"/>
      <c r="H20" s="1"/>
      <c r="I20" s="1" t="s">
        <v>33</v>
      </c>
      <c r="J20" s="1"/>
      <c r="K20" s="1"/>
      <c r="L20" s="1">
        <v>86500000</v>
      </c>
      <c r="M20" s="1" t="b">
        <f t="shared" si="2"/>
        <v>0</v>
      </c>
      <c r="N20" s="1">
        <v>1.5333000000000001</v>
      </c>
      <c r="O20" s="1">
        <v>56400000</v>
      </c>
      <c r="P20" s="4">
        <f t="shared" si="3"/>
        <v>619780.21978021984</v>
      </c>
    </row>
    <row r="21" spans="1:16" ht="15.75">
      <c r="A21" s="1" t="s">
        <v>41</v>
      </c>
      <c r="B21" s="1" t="str">
        <f t="shared" si="0"/>
        <v>Movies (Non-English)</v>
      </c>
      <c r="C21" s="1">
        <v>10</v>
      </c>
      <c r="D21" s="1" t="s">
        <v>59</v>
      </c>
      <c r="E21" s="1" t="str">
        <f t="shared" si="1"/>
        <v>Bla</v>
      </c>
      <c r="F21" s="1"/>
      <c r="G21" s="1"/>
      <c r="H21" s="1"/>
      <c r="I21" s="1" t="s">
        <v>33</v>
      </c>
      <c r="J21" s="1"/>
      <c r="K21" s="1"/>
      <c r="L21" s="1">
        <v>103300000</v>
      </c>
      <c r="M21" s="1" t="b">
        <f t="shared" si="2"/>
        <v>0</v>
      </c>
      <c r="N21" s="1">
        <v>1.9167000000000001</v>
      </c>
      <c r="O21" s="1">
        <v>53900000</v>
      </c>
      <c r="P21" s="4">
        <f t="shared" si="3"/>
        <v>592307.69230769225</v>
      </c>
    </row>
    <row r="22" spans="1:16" ht="15.75">
      <c r="A22" s="1" t="s">
        <v>43</v>
      </c>
      <c r="B22" s="1" t="str">
        <f t="shared" si="0"/>
        <v>TV (English)</v>
      </c>
      <c r="C22" s="1">
        <v>1</v>
      </c>
      <c r="D22" s="1" t="s">
        <v>60</v>
      </c>
      <c r="E22" s="1" t="str">
        <f t="shared" si="1"/>
        <v>Wed</v>
      </c>
      <c r="F22" s="1"/>
      <c r="G22" s="1"/>
      <c r="H22" s="1"/>
      <c r="I22" s="1" t="s">
        <v>61</v>
      </c>
      <c r="J22" s="1" t="str">
        <f>CONCATENATE(D22, " - ",I22)</f>
        <v>Wednesday - Wednesday: Season 1</v>
      </c>
      <c r="K22" s="1" t="str">
        <f>UPPER(CONCATENATE(D22, "- ",I22))</f>
        <v>WEDNESDAY- WEDNESDAY: SEASON 1</v>
      </c>
      <c r="L22" s="1">
        <v>1718800000</v>
      </c>
      <c r="M22" s="1" t="b">
        <f t="shared" si="2"/>
        <v>1</v>
      </c>
      <c r="N22" s="1">
        <v>6.8167</v>
      </c>
      <c r="O22" s="1">
        <v>252100000</v>
      </c>
      <c r="P22" s="4">
        <f t="shared" si="3"/>
        <v>2770329.6703296704</v>
      </c>
    </row>
    <row r="23" spans="1:16" ht="15.75">
      <c r="A23" s="1" t="s">
        <v>43</v>
      </c>
      <c r="B23" s="1" t="str">
        <f t="shared" si="0"/>
        <v>TV (English)</v>
      </c>
      <c r="C23" s="1">
        <v>2</v>
      </c>
      <c r="D23" s="1" t="s">
        <v>62</v>
      </c>
      <c r="E23" s="1" t="str">
        <f t="shared" si="1"/>
        <v>Str</v>
      </c>
      <c r="F23" s="1"/>
      <c r="G23" s="1"/>
      <c r="H23" s="1"/>
      <c r="I23" s="1" t="s">
        <v>63</v>
      </c>
      <c r="J23" s="1"/>
      <c r="K23" s="1"/>
      <c r="L23" s="1">
        <v>1838000000</v>
      </c>
      <c r="M23" s="1" t="b">
        <f t="shared" si="2"/>
        <v>1</v>
      </c>
      <c r="N23" s="1">
        <v>13.066700000000001</v>
      </c>
      <c r="O23" s="1">
        <v>140700000</v>
      </c>
      <c r="P23" s="4">
        <f t="shared" si="3"/>
        <v>1546153.8461538462</v>
      </c>
    </row>
    <row r="24" spans="1:16" ht="15.75">
      <c r="A24" s="1" t="s">
        <v>43</v>
      </c>
      <c r="B24" s="1" t="str">
        <f t="shared" si="0"/>
        <v>TV (English)</v>
      </c>
      <c r="C24" s="1">
        <v>3</v>
      </c>
      <c r="D24" s="1" t="s">
        <v>64</v>
      </c>
      <c r="E24" s="1" t="str">
        <f t="shared" si="1"/>
        <v>DAH</v>
      </c>
      <c r="F24" s="1"/>
      <c r="G24" s="1"/>
      <c r="H24" s="1"/>
      <c r="I24" s="1" t="s">
        <v>65</v>
      </c>
      <c r="J24" s="1"/>
      <c r="K24" s="1"/>
      <c r="L24" s="1">
        <v>1031100000</v>
      </c>
      <c r="M24" s="1" t="b">
        <f t="shared" si="2"/>
        <v>1</v>
      </c>
      <c r="N24" s="1">
        <v>8.9167000000000005</v>
      </c>
      <c r="O24" s="1">
        <v>115600000</v>
      </c>
      <c r="P24" s="4">
        <f t="shared" si="3"/>
        <v>1270329.6703296704</v>
      </c>
    </row>
    <row r="25" spans="1:16" ht="15.75">
      <c r="A25" s="1" t="s">
        <v>43</v>
      </c>
      <c r="B25" s="1" t="str">
        <f t="shared" si="0"/>
        <v>TV (English)</v>
      </c>
      <c r="C25" s="1">
        <v>4</v>
      </c>
      <c r="D25" s="1" t="s">
        <v>66</v>
      </c>
      <c r="E25" s="1" t="str">
        <f t="shared" si="1"/>
        <v>Bri</v>
      </c>
      <c r="F25" s="1"/>
      <c r="G25" s="1"/>
      <c r="H25" s="1"/>
      <c r="I25" s="1" t="s">
        <v>67</v>
      </c>
      <c r="J25" s="1"/>
      <c r="K25" s="1"/>
      <c r="L25" s="1">
        <v>929300000</v>
      </c>
      <c r="M25" s="1" t="b">
        <f t="shared" si="2"/>
        <v>1</v>
      </c>
      <c r="N25" s="1">
        <v>8.1999999999999993</v>
      </c>
      <c r="O25" s="1">
        <v>113300000</v>
      </c>
      <c r="P25" s="4">
        <f t="shared" si="3"/>
        <v>1245054.9450549451</v>
      </c>
    </row>
    <row r="26" spans="1:16" ht="15.75">
      <c r="A26" s="1" t="s">
        <v>43</v>
      </c>
      <c r="B26" s="1" t="str">
        <f t="shared" si="0"/>
        <v>TV (English)</v>
      </c>
      <c r="C26" s="1">
        <v>5</v>
      </c>
      <c r="D26" s="1" t="s">
        <v>68</v>
      </c>
      <c r="E26" s="1" t="str">
        <f t="shared" si="1"/>
        <v>The</v>
      </c>
      <c r="F26" s="1"/>
      <c r="G26" s="1"/>
      <c r="H26" s="1"/>
      <c r="I26" s="1" t="s">
        <v>69</v>
      </c>
      <c r="J26" s="1"/>
      <c r="K26" s="1"/>
      <c r="L26" s="1">
        <v>746400000</v>
      </c>
      <c r="M26" s="1" t="b">
        <f t="shared" si="2"/>
        <v>1</v>
      </c>
      <c r="N26" s="1">
        <v>6.6166999999999998</v>
      </c>
      <c r="O26" s="1">
        <v>112800000</v>
      </c>
      <c r="P26" s="4">
        <f t="shared" si="3"/>
        <v>1239560.4395604397</v>
      </c>
    </row>
    <row r="27" spans="1:16" ht="15.75">
      <c r="A27" s="1" t="s">
        <v>43</v>
      </c>
      <c r="B27" s="1" t="str">
        <f t="shared" si="0"/>
        <v>TV (English)</v>
      </c>
      <c r="C27" s="1">
        <v>6</v>
      </c>
      <c r="D27" s="1" t="s">
        <v>66</v>
      </c>
      <c r="E27" s="1" t="str">
        <f t="shared" si="1"/>
        <v>Bri</v>
      </c>
      <c r="F27" s="1"/>
      <c r="G27" s="1"/>
      <c r="H27" s="1"/>
      <c r="I27" s="1" t="s">
        <v>70</v>
      </c>
      <c r="J27" s="1"/>
      <c r="K27" s="1"/>
      <c r="L27" s="1">
        <v>842400000</v>
      </c>
      <c r="M27" s="1" t="b">
        <f t="shared" si="2"/>
        <v>1</v>
      </c>
      <c r="N27" s="1">
        <v>7.9832999999999998</v>
      </c>
      <c r="O27" s="1">
        <v>105500000</v>
      </c>
      <c r="P27" s="4">
        <f t="shared" si="3"/>
        <v>1159340.6593406594</v>
      </c>
    </row>
    <row r="28" spans="1:16" ht="15.75">
      <c r="A28" s="1" t="s">
        <v>43</v>
      </c>
      <c r="B28" s="1" t="str">
        <f t="shared" si="0"/>
        <v>TV (English)</v>
      </c>
      <c r="C28" s="1">
        <v>7</v>
      </c>
      <c r="D28" s="1" t="s">
        <v>71</v>
      </c>
      <c r="E28" s="1" t="str">
        <f t="shared" si="1"/>
        <v>The</v>
      </c>
      <c r="F28" s="1"/>
      <c r="G28" s="1"/>
      <c r="H28" s="1"/>
      <c r="I28" s="1" t="s">
        <v>72</v>
      </c>
      <c r="J28" s="1"/>
      <c r="K28" s="1"/>
      <c r="L28" s="1">
        <v>803200000</v>
      </c>
      <c r="M28" s="1" t="b">
        <f t="shared" si="2"/>
        <v>1</v>
      </c>
      <c r="N28" s="1">
        <v>8.1832999999999991</v>
      </c>
      <c r="O28" s="1">
        <v>98200000</v>
      </c>
      <c r="P28" s="4">
        <f t="shared" si="3"/>
        <v>1079120.8791208791</v>
      </c>
    </row>
    <row r="29" spans="1:16" ht="15.75">
      <c r="A29" s="1" t="s">
        <v>43</v>
      </c>
      <c r="B29" s="1" t="str">
        <f t="shared" si="0"/>
        <v>TV (English)</v>
      </c>
      <c r="C29" s="1">
        <v>8</v>
      </c>
      <c r="D29" s="1" t="s">
        <v>73</v>
      </c>
      <c r="E29" s="1" t="str">
        <f t="shared" si="1"/>
        <v>Foo</v>
      </c>
      <c r="F29" s="1"/>
      <c r="G29" s="1"/>
      <c r="H29" s="1"/>
      <c r="I29" s="1" t="s">
        <v>74</v>
      </c>
      <c r="J29" s="1"/>
      <c r="K29" s="1"/>
      <c r="L29" s="1">
        <v>629800000</v>
      </c>
      <c r="M29" s="1" t="b">
        <f t="shared" si="2"/>
        <v>1</v>
      </c>
      <c r="N29" s="1">
        <v>6.4166999999999996</v>
      </c>
      <c r="O29" s="1">
        <v>98200000</v>
      </c>
      <c r="P29" s="4">
        <f t="shared" si="3"/>
        <v>1079120.8791208791</v>
      </c>
    </row>
    <row r="30" spans="1:16" ht="15.75">
      <c r="A30" s="1" t="s">
        <v>43</v>
      </c>
      <c r="B30" s="1" t="str">
        <f t="shared" si="0"/>
        <v>TV (English)</v>
      </c>
      <c r="C30" s="1">
        <v>9</v>
      </c>
      <c r="D30" s="1" t="s">
        <v>62</v>
      </c>
      <c r="E30" s="1" t="str">
        <f t="shared" si="1"/>
        <v>Str</v>
      </c>
      <c r="F30" s="1"/>
      <c r="G30" s="1"/>
      <c r="H30" s="1"/>
      <c r="I30" s="1" t="s">
        <v>75</v>
      </c>
      <c r="J30" s="1"/>
      <c r="K30" s="1"/>
      <c r="L30" s="1">
        <v>716100000</v>
      </c>
      <c r="M30" s="1" t="b">
        <f t="shared" si="2"/>
        <v>1</v>
      </c>
      <c r="N30" s="1">
        <v>7.55</v>
      </c>
      <c r="O30" s="1">
        <v>94800000</v>
      </c>
      <c r="P30" s="4">
        <f t="shared" si="3"/>
        <v>1041758.2417582418</v>
      </c>
    </row>
    <row r="31" spans="1:16" ht="15.75">
      <c r="A31" s="1" t="s">
        <v>43</v>
      </c>
      <c r="B31" s="1" t="str">
        <f t="shared" si="0"/>
        <v>TV (English)</v>
      </c>
      <c r="C31" s="1">
        <v>10</v>
      </c>
      <c r="D31" s="1" t="s">
        <v>66</v>
      </c>
      <c r="E31" s="1" t="str">
        <f t="shared" si="1"/>
        <v>Bri</v>
      </c>
      <c r="F31" s="1"/>
      <c r="G31" s="1"/>
      <c r="H31" s="1"/>
      <c r="I31" s="1" t="s">
        <v>76</v>
      </c>
      <c r="J31" s="1"/>
      <c r="K31" s="1"/>
      <c r="L31" s="1">
        <v>797200000</v>
      </c>
      <c r="M31" s="1" t="b">
        <f t="shared" si="2"/>
        <v>1</v>
      </c>
      <c r="N31" s="1">
        <v>8.5</v>
      </c>
      <c r="O31" s="1">
        <v>93800000</v>
      </c>
      <c r="P31" s="4">
        <f t="shared" si="3"/>
        <v>1030769.2307692308</v>
      </c>
    </row>
    <row r="32" spans="1:16" ht="15.75">
      <c r="A32" s="1" t="s">
        <v>45</v>
      </c>
      <c r="B32" s="1" t="str">
        <f t="shared" si="0"/>
        <v>TV (Non-English)</v>
      </c>
      <c r="C32" s="1">
        <v>1</v>
      </c>
      <c r="D32" s="1" t="s">
        <v>77</v>
      </c>
      <c r="E32" s="1" t="str">
        <f t="shared" si="1"/>
        <v>Squ</v>
      </c>
      <c r="F32" s="1"/>
      <c r="G32" s="1"/>
      <c r="H32" s="1"/>
      <c r="I32" s="1" t="s">
        <v>78</v>
      </c>
      <c r="J32" s="1"/>
      <c r="K32" s="1"/>
      <c r="L32" s="1">
        <v>2205200000</v>
      </c>
      <c r="M32" s="1" t="b">
        <f t="shared" si="2"/>
        <v>1</v>
      </c>
      <c r="N32" s="1">
        <v>8.3167000000000009</v>
      </c>
      <c r="O32" s="1">
        <v>265200000</v>
      </c>
      <c r="P32" s="4">
        <f t="shared" si="3"/>
        <v>2914285.7142857141</v>
      </c>
    </row>
    <row r="33" spans="1:16" ht="15.75">
      <c r="A33" s="1" t="s">
        <v>45</v>
      </c>
      <c r="B33" s="1" t="str">
        <f t="shared" si="0"/>
        <v>TV (Non-English)</v>
      </c>
      <c r="C33" s="1">
        <v>2</v>
      </c>
      <c r="D33" s="1" t="s">
        <v>79</v>
      </c>
      <c r="E33" s="1" t="str">
        <f t="shared" si="1"/>
        <v>Mon</v>
      </c>
      <c r="F33" s="1"/>
      <c r="G33" s="1"/>
      <c r="H33" s="1"/>
      <c r="I33" s="1" t="s">
        <v>80</v>
      </c>
      <c r="J33" s="1"/>
      <c r="K33" s="1"/>
      <c r="L33" s="1">
        <v>710200000</v>
      </c>
      <c r="M33" s="1" t="b">
        <f t="shared" si="2"/>
        <v>1</v>
      </c>
      <c r="N33" s="1">
        <v>6.7</v>
      </c>
      <c r="O33" s="1">
        <v>106000000</v>
      </c>
      <c r="P33" s="4">
        <f t="shared" si="3"/>
        <v>1164835.1648351648</v>
      </c>
    </row>
    <row r="34" spans="1:16" ht="15.75">
      <c r="A34" s="1" t="s">
        <v>45</v>
      </c>
      <c r="B34" s="1" t="str">
        <f t="shared" si="0"/>
        <v>TV (Non-English)</v>
      </c>
      <c r="C34" s="1">
        <v>3</v>
      </c>
      <c r="D34" s="1" t="s">
        <v>81</v>
      </c>
      <c r="E34" s="1" t="str">
        <f t="shared" si="1"/>
        <v>Lup</v>
      </c>
      <c r="F34" s="1"/>
      <c r="G34" s="1"/>
      <c r="H34" s="1"/>
      <c r="I34" s="1" t="s">
        <v>82</v>
      </c>
      <c r="J34" s="1"/>
      <c r="K34" s="1"/>
      <c r="L34" s="1">
        <v>396300000</v>
      </c>
      <c r="M34" s="1" t="b">
        <f t="shared" si="2"/>
        <v>1</v>
      </c>
      <c r="N34" s="1">
        <v>3.9832999999999998</v>
      </c>
      <c r="O34" s="1">
        <v>99500000</v>
      </c>
      <c r="P34" s="4">
        <f t="shared" si="3"/>
        <v>1093406.5934065934</v>
      </c>
    </row>
    <row r="35" spans="1:16" ht="15.75">
      <c r="A35" s="1" t="s">
        <v>45</v>
      </c>
      <c r="B35" s="1" t="str">
        <f t="shared" si="0"/>
        <v>TV (Non-English)</v>
      </c>
      <c r="C35" s="1">
        <v>4</v>
      </c>
      <c r="D35" s="1" t="s">
        <v>79</v>
      </c>
      <c r="E35" s="1" t="str">
        <f t="shared" si="1"/>
        <v>Mon</v>
      </c>
      <c r="F35" s="1"/>
      <c r="G35" s="1"/>
      <c r="H35" s="1"/>
      <c r="I35" s="1" t="s">
        <v>83</v>
      </c>
      <c r="J35" s="1"/>
      <c r="K35" s="1"/>
      <c r="L35" s="1">
        <v>900700000</v>
      </c>
      <c r="M35" s="1" t="b">
        <f t="shared" si="2"/>
        <v>1</v>
      </c>
      <c r="N35" s="1">
        <v>9.0832999999999995</v>
      </c>
      <c r="O35" s="1">
        <v>99200000</v>
      </c>
      <c r="P35" s="4">
        <f t="shared" si="3"/>
        <v>1090109.8901098901</v>
      </c>
    </row>
    <row r="36" spans="1:16" ht="15.75">
      <c r="A36" s="1" t="s">
        <v>45</v>
      </c>
      <c r="B36" s="1" t="str">
        <f t="shared" si="0"/>
        <v>TV (Non-English)</v>
      </c>
      <c r="C36" s="1">
        <v>5</v>
      </c>
      <c r="D36" s="1" t="s">
        <v>79</v>
      </c>
      <c r="E36" s="1" t="str">
        <f t="shared" si="1"/>
        <v>Mon</v>
      </c>
      <c r="F36" s="1"/>
      <c r="G36" s="1"/>
      <c r="H36" s="1"/>
      <c r="I36" s="1" t="s">
        <v>84</v>
      </c>
      <c r="J36" s="1"/>
      <c r="K36" s="1"/>
      <c r="L36" s="1">
        <v>519800000</v>
      </c>
      <c r="M36" s="1" t="b">
        <f t="shared" si="2"/>
        <v>1</v>
      </c>
      <c r="N36" s="1">
        <v>6.5</v>
      </c>
      <c r="O36" s="1">
        <v>80000000</v>
      </c>
      <c r="P36" s="4">
        <f t="shared" si="3"/>
        <v>879120.87912087911</v>
      </c>
    </row>
    <row r="37" spans="1:16" ht="15.75">
      <c r="A37" s="1" t="s">
        <v>45</v>
      </c>
      <c r="B37" s="1" t="str">
        <f t="shared" si="0"/>
        <v>TV (Non-English)</v>
      </c>
      <c r="C37" s="1">
        <v>6</v>
      </c>
      <c r="D37" s="1" t="s">
        <v>81</v>
      </c>
      <c r="E37" s="1" t="str">
        <f t="shared" si="1"/>
        <v>Lup</v>
      </c>
      <c r="F37" s="1"/>
      <c r="G37" s="1"/>
      <c r="H37" s="1"/>
      <c r="I37" s="1" t="s">
        <v>85</v>
      </c>
      <c r="J37" s="1"/>
      <c r="K37" s="1"/>
      <c r="L37" s="1">
        <v>258900000</v>
      </c>
      <c r="M37" s="1" t="b">
        <f t="shared" si="2"/>
        <v>1</v>
      </c>
      <c r="N37" s="1">
        <v>3.7833000000000001</v>
      </c>
      <c r="O37" s="1">
        <v>68400000</v>
      </c>
      <c r="P37" s="4">
        <f t="shared" si="3"/>
        <v>751648.35164835164</v>
      </c>
    </row>
    <row r="38" spans="1:16" ht="15.75">
      <c r="A38" s="1" t="s">
        <v>45</v>
      </c>
      <c r="B38" s="1" t="str">
        <f t="shared" si="0"/>
        <v>TV (Non-English)</v>
      </c>
      <c r="C38" s="1">
        <v>7</v>
      </c>
      <c r="D38" s="1" t="s">
        <v>86</v>
      </c>
      <c r="E38" s="1" t="str">
        <f t="shared" si="1"/>
        <v>Who</v>
      </c>
      <c r="F38" s="1"/>
      <c r="G38" s="1"/>
      <c r="H38" s="1"/>
      <c r="I38" s="1" t="s">
        <v>87</v>
      </c>
      <c r="J38" s="1"/>
      <c r="K38" s="1"/>
      <c r="L38" s="1">
        <v>392400000</v>
      </c>
      <c r="M38" s="1" t="b">
        <f t="shared" si="2"/>
        <v>1</v>
      </c>
      <c r="N38" s="1">
        <v>6.7167000000000003</v>
      </c>
      <c r="O38" s="1">
        <v>58400000</v>
      </c>
      <c r="P38" s="4">
        <f t="shared" si="3"/>
        <v>641758.24175824178</v>
      </c>
    </row>
    <row r="39" spans="1:16" ht="15.75">
      <c r="A39" s="1" t="s">
        <v>45</v>
      </c>
      <c r="B39" s="1" t="str">
        <f t="shared" si="0"/>
        <v>TV (Non-English)</v>
      </c>
      <c r="C39" s="1">
        <v>8</v>
      </c>
      <c r="D39" s="1" t="s">
        <v>88</v>
      </c>
      <c r="E39" s="1" t="str">
        <f t="shared" si="1"/>
        <v>Ber</v>
      </c>
      <c r="F39" s="1"/>
      <c r="G39" s="1"/>
      <c r="H39" s="1"/>
      <c r="I39" s="1" t="s">
        <v>89</v>
      </c>
      <c r="J39" s="1"/>
      <c r="K39" s="1"/>
      <c r="L39" s="1">
        <v>372600000</v>
      </c>
      <c r="M39" s="1" t="b">
        <f t="shared" si="2"/>
        <v>1</v>
      </c>
      <c r="N39" s="1">
        <v>6.5667</v>
      </c>
      <c r="O39" s="1">
        <v>56700000</v>
      </c>
      <c r="P39" s="4">
        <f t="shared" si="3"/>
        <v>623076.92307692312</v>
      </c>
    </row>
    <row r="40" spans="1:16" ht="15.75">
      <c r="A40" s="1" t="s">
        <v>45</v>
      </c>
      <c r="B40" s="1" t="str">
        <f t="shared" si="0"/>
        <v>TV (Non-English)</v>
      </c>
      <c r="C40" s="1">
        <v>9</v>
      </c>
      <c r="D40" s="1" t="s">
        <v>90</v>
      </c>
      <c r="E40" s="1" t="str">
        <f t="shared" si="1"/>
        <v>All</v>
      </c>
      <c r="F40" s="1"/>
      <c r="G40" s="1"/>
      <c r="H40" s="1"/>
      <c r="I40" s="1" t="s">
        <v>91</v>
      </c>
      <c r="J40" s="1"/>
      <c r="K40" s="1"/>
      <c r="L40" s="1">
        <v>679300000</v>
      </c>
      <c r="M40" s="1" t="b">
        <f t="shared" si="2"/>
        <v>1</v>
      </c>
      <c r="N40" s="1">
        <v>12.2333</v>
      </c>
      <c r="O40" s="1">
        <v>55500000</v>
      </c>
      <c r="P40" s="4">
        <f t="shared" si="3"/>
        <v>609890.10989010986</v>
      </c>
    </row>
    <row r="41" spans="1:16" ht="15.75">
      <c r="A41" s="1" t="s">
        <v>45</v>
      </c>
      <c r="B41" s="1" t="str">
        <f t="shared" si="0"/>
        <v>TV (Non-English)</v>
      </c>
      <c r="C41" s="1">
        <v>10</v>
      </c>
      <c r="D41" s="1" t="s">
        <v>92</v>
      </c>
      <c r="E41" s="1" t="str">
        <f t="shared" si="1"/>
        <v>Dea</v>
      </c>
      <c r="F41" s="1"/>
      <c r="G41" s="1"/>
      <c r="H41" s="1"/>
      <c r="I41" s="1" t="s">
        <v>93</v>
      </c>
      <c r="J41" s="1"/>
      <c r="K41" s="1"/>
      <c r="L41" s="1">
        <v>245400000</v>
      </c>
      <c r="M41" s="1" t="b">
        <f t="shared" si="2"/>
        <v>1</v>
      </c>
      <c r="N41" s="1">
        <v>4.8167</v>
      </c>
      <c r="O41" s="1">
        <v>50900000</v>
      </c>
      <c r="P41" s="4">
        <f t="shared" si="3"/>
        <v>559340.65934065939</v>
      </c>
    </row>
    <row r="42" spans="1:16">
      <c r="K42" s="5" t="s">
        <v>94</v>
      </c>
      <c r="L42" s="5">
        <f>SUM(L2:L41)</f>
        <v>21348300000</v>
      </c>
      <c r="M42" s="5" t="s">
        <v>95</v>
      </c>
      <c r="N42">
        <f>AVERAGE(N2:N41)*60</f>
        <v>285.35009999999994</v>
      </c>
    </row>
  </sheetData>
  <autoFilter ref="A1:R41" xr:uid="{00000000-0001-0000-0000-000000000000}"/>
  <dataValidations count="4">
    <dataValidation type="list" allowBlank="1" showInputMessage="1" showErrorMessage="1" sqref="Q2:Q41" xr:uid="{49A4B18C-8C92-41A6-8003-0070DD7743EB}">
      <formula1>"Seen,Haven't seen"</formula1>
    </dataValidation>
    <dataValidation type="list" allowBlank="1" showInputMessage="1" showErrorMessage="1" sqref="R3:R4 R6:R41" xr:uid="{B9364D3C-5876-4CA2-9BD6-21CBCC836625}">
      <formula1>"I have seen it!,I have not seen it!,I'm not sure!"</formula1>
    </dataValidation>
    <dataValidation type="list" allowBlank="1" showInputMessage="1" showErrorMessage="1" errorTitle="Hey you! That's not allowed!" promptTitle="Tell me if you've seen this before!" sqref="R2" xr:uid="{5CB6B594-2D8E-4234-8806-DB662FD9FAA4}">
      <formula1>"I have seen it!,I have not seen it!,I'm not sure!"</formula1>
    </dataValidation>
    <dataValidation type="list" allowBlank="1" showInputMessage="1" showErrorMessage="1" promptTitle="Have you seen this?" prompt="This movie?" sqref="R5" xr:uid="{26FD790E-F639-4AC8-BC53-20B222099228}">
      <formula1>"I have seen it!,I have not seen it!,I'm not sure!"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Rachel Whaley</cp:lastModifiedBy>
  <cp:revision/>
  <dcterms:created xsi:type="dcterms:W3CDTF">2024-09-09T00:30:14Z</dcterms:created>
  <dcterms:modified xsi:type="dcterms:W3CDTF">2024-09-10T00:54:44Z</dcterms:modified>
  <cp:category/>
  <cp:contentStatus/>
</cp:coreProperties>
</file>